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дороги" sheetId="1" r:id="rId1"/>
  </sheets>
  <definedNames/>
  <calcPr fullCalcOnLoad="1"/>
</workbook>
</file>

<file path=xl/sharedStrings.xml><?xml version="1.0" encoding="utf-8"?>
<sst xmlns="http://schemas.openxmlformats.org/spreadsheetml/2006/main" count="108" uniqueCount="96">
  <si>
    <t>№ п/п</t>
  </si>
  <si>
    <t>Наименование, адрес</t>
  </si>
  <si>
    <t>Всего по программе</t>
  </si>
  <si>
    <t>В том числе по годам</t>
  </si>
  <si>
    <t>км</t>
  </si>
  <si>
    <t>Тыс. руб.</t>
  </si>
  <si>
    <t>ул. Менделеева (от ул. Вавилова до ул. Магистральная)</t>
  </si>
  <si>
    <t>ул. Попова (от ул. Мира до транспортной развязки)</t>
  </si>
  <si>
    <t>ул. Никольская (от ул. Студенческая до ул. Газовиков)</t>
  </si>
  <si>
    <t>Ул. Ленина (от 40 лет Победы до Мира)</t>
  </si>
  <si>
    <t>ул. Попова (от ул. Лесозаготовителей до ул. Гастелло)</t>
  </si>
  <si>
    <t>Ул. Газовиков (от Свердлова до Никольской)</t>
  </si>
  <si>
    <t>Ул. Толстого (от ГИБДД до светофора по Свердлова)</t>
  </si>
  <si>
    <t>ул. Спортивная (от ул. Попова до ул. Калинина)</t>
  </si>
  <si>
    <t>Ул. Лесозаготовителей</t>
  </si>
  <si>
    <t>Ул. Шаумяна</t>
  </si>
  <si>
    <t>Ул. Южная</t>
  </si>
  <si>
    <t>Ул. Таежная (от Мира до Спортивной)</t>
  </si>
  <si>
    <t>ул. Свердлова (от детского сада Брусничка до жилого дома Толстого12)</t>
  </si>
  <si>
    <t>Ул. Студенческая (от кольца до Садовой)</t>
  </si>
  <si>
    <t>Ул. Попова (от ул. Гастелло до объездной на Юг.-2)</t>
  </si>
  <si>
    <t>Ул. Гоголя</t>
  </si>
  <si>
    <t>Ул. Пихтовая</t>
  </si>
  <si>
    <t>Ул.. Магистральная - Киевская до путепровода</t>
  </si>
  <si>
    <t>ул. 40 лет Победы (от площади до ул. Попова)</t>
  </si>
  <si>
    <t>Ул. Магистральная (от Садовая до Киевской)</t>
  </si>
  <si>
    <t>Ул. Магистральная (от ул. Сибирский бульвар до ул. Южная)</t>
  </si>
  <si>
    <t>ИТОГО:</t>
  </si>
  <si>
    <t>тыс. руб.</t>
  </si>
  <si>
    <t>ул.Магистральная (от ул.  Садовая  до Сибирского бульвара)</t>
  </si>
  <si>
    <t>ВСЕГО</t>
  </si>
  <si>
    <t>МЕРОПРИЯТИЯ</t>
  </si>
  <si>
    <t>по реализации Программы "Совершенствование и развитие сети автомобильных дорог в городе Югорске на 2008-2011 годы"</t>
  </si>
  <si>
    <t>1.Строительство и реконструкция дорог</t>
  </si>
  <si>
    <t>2.Капитальный ремонт автомобильных дорог</t>
  </si>
  <si>
    <t>1.1.</t>
  </si>
  <si>
    <t>1.2.</t>
  </si>
  <si>
    <t>1.3.</t>
  </si>
  <si>
    <t>1.4.</t>
  </si>
  <si>
    <t>2.1.</t>
  </si>
  <si>
    <t>2.3.</t>
  </si>
  <si>
    <t>2.4.</t>
  </si>
  <si>
    <t>2.5.</t>
  </si>
  <si>
    <t>2.6.</t>
  </si>
  <si>
    <t>2.7.</t>
  </si>
  <si>
    <t>2.8.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</si>
  <si>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</si>
  <si>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</si>
  <si>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</si>
  <si>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</si>
  <si>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</si>
  <si>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</si>
  <si>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</si>
  <si>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</si>
  <si>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Примечание</t>
  </si>
  <si>
    <t>Недостаток финансирования,         тыс.руб.</t>
  </si>
  <si>
    <t xml:space="preserve">ул. Менделеева </t>
  </si>
  <si>
    <t>1.1.1.</t>
  </si>
  <si>
    <t>1.1.2.</t>
  </si>
  <si>
    <t xml:space="preserve">ул.Магистральная </t>
  </si>
  <si>
    <t xml:space="preserve">ул. Никольская </t>
  </si>
  <si>
    <t>1.3.1.</t>
  </si>
  <si>
    <t>1.3.2.</t>
  </si>
  <si>
    <t>1.3.3.</t>
  </si>
  <si>
    <t>1.3.4.</t>
  </si>
  <si>
    <t>1.4.1.</t>
  </si>
  <si>
    <t>ул. Менделеева (от  ул. Магистральная до ул. Студенческая)</t>
  </si>
  <si>
    <t>Приложение к решению Думы города Югорска</t>
  </si>
  <si>
    <t>Потребность  финансирования,         тыс.руб.</t>
  </si>
  <si>
    <t>План, тыс.руб.</t>
  </si>
  <si>
    <t>Финансирование за счет средств бюджета города, тыс.руб.</t>
  </si>
  <si>
    <t>ул. Ленина (от 40 лет Победы до школы №1)</t>
  </si>
  <si>
    <t>Ул. Ленина</t>
  </si>
  <si>
    <t>Ул. Мира (от Энтузиастов до школы №2)</t>
  </si>
  <si>
    <t>ул. Попова</t>
  </si>
  <si>
    <t>ул. Попова (от ж/д переезда до 16 мкр)</t>
  </si>
  <si>
    <t>Ул. Мира</t>
  </si>
  <si>
    <t>ул. Мира (от Таежной до Попова)</t>
  </si>
  <si>
    <t>ул. Калинина (от Спортивной до Гастелло)</t>
  </si>
  <si>
    <t>ул. Железнодорожная (от вещевого рынка до 16 мкр)</t>
  </si>
  <si>
    <t>ул. Вавилова (от ул. Кондинской до ул. Ермака)</t>
  </si>
  <si>
    <t>ул. Механизаторов (от Ленина до Калинина)</t>
  </si>
  <si>
    <t>ул. Калинина (от Механизаторов до Славянской)</t>
  </si>
  <si>
    <t>от ____________2010  №_________</t>
  </si>
  <si>
    <t>1.5.</t>
  </si>
  <si>
    <t>1.6.</t>
  </si>
  <si>
    <t>2.1.1.</t>
  </si>
  <si>
    <t>2.1.2.</t>
  </si>
  <si>
    <t>2.2.</t>
  </si>
  <si>
    <t>2.2.1.</t>
  </si>
  <si>
    <t>2.2.2.</t>
  </si>
  <si>
    <t>2.2.3.</t>
  </si>
  <si>
    <t>2.3.1.</t>
  </si>
  <si>
    <t>2.3.2.</t>
  </si>
  <si>
    <t>2.9.</t>
  </si>
  <si>
    <t>2.18.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</si>
</sst>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(* #,##0.00_);_(* \(#,##0.00\);_(* &quot;-&quot;??_);_(@_)"/>
    <numFmt numFmtId="170" formatCode="#,##0.0"/>
  </numFmts>
  <fonts count="13">
    <font>
      <sz val="10"/>
      <name val="Arial Cyr"/>
      <family val="0"/>
    </font>
    <font>
      <sz val="9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1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justify" vertical="top" wrapText="1"/>
    </xf>
    <xf numFmtId="16" fontId="3" fillId="0" borderId="20" xfId="0" applyNumberFormat="1" applyFont="1" applyBorder="1" applyAlignment="1">
      <alignment horizontal="center" vertical="center" wrapText="1"/>
    </xf>
    <xf numFmtId="16" fontId="1" fillId="0" borderId="21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center" vertical="center" wrapText="1"/>
    </xf>
    <xf numFmtId="3" fontId="1" fillId="0" borderId="43" xfId="0" applyNumberFormat="1" applyFont="1" applyFill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4" fontId="3" fillId="0" borderId="45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26" xfId="0" applyFont="1" applyBorder="1" applyAlignment="1">
      <alignment/>
    </xf>
    <xf numFmtId="3" fontId="3" fillId="0" borderId="4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2" fontId="3" fillId="0" borderId="4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1" fontId="3" fillId="0" borderId="38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3" fillId="0" borderId="45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1" fontId="3" fillId="0" borderId="40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justify" vertical="center" wrapText="1"/>
    </xf>
    <xf numFmtId="0" fontId="0" fillId="0" borderId="49" xfId="0" applyBorder="1" applyAlignment="1">
      <alignment/>
    </xf>
    <xf numFmtId="0" fontId="11" fillId="0" borderId="37" xfId="0" applyFont="1" applyBorder="1" applyAlignment="1">
      <alignment/>
    </xf>
    <xf numFmtId="0" fontId="1" fillId="0" borderId="21" xfId="0" applyFont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right" vertical="center" wrapText="1"/>
    </xf>
    <xf numFmtId="0" fontId="1" fillId="0" borderId="54" xfId="0" applyFont="1" applyFill="1" applyBorder="1" applyAlignment="1">
      <alignment horizontal="righ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right" vertical="center" wrapText="1"/>
    </xf>
    <xf numFmtId="0" fontId="3" fillId="0" borderId="55" xfId="0" applyFont="1" applyFill="1" applyBorder="1" applyAlignment="1">
      <alignment horizontal="center" vertical="center" wrapText="1"/>
    </xf>
    <xf numFmtId="4" fontId="3" fillId="0" borderId="51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0" fillId="0" borderId="49" xfId="0" applyNumberFormat="1" applyBorder="1" applyAlignment="1">
      <alignment horizontal="center" vertical="center"/>
    </xf>
    <xf numFmtId="17" fontId="3" fillId="0" borderId="3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4" fillId="0" borderId="5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workbookViewId="0" topLeftCell="A1">
      <selection activeCell="U36" sqref="U36"/>
    </sheetView>
  </sheetViews>
  <sheetFormatPr defaultColWidth="9.00390625" defaultRowHeight="12.75"/>
  <cols>
    <col min="1" max="1" width="6.375" style="0" customWidth="1"/>
    <col min="2" max="2" width="47.625" style="32" customWidth="1"/>
    <col min="3" max="3" width="7.00390625" style="1" customWidth="1"/>
    <col min="4" max="4" width="9.75390625" style="1" customWidth="1"/>
    <col min="5" max="5" width="6.75390625" style="1" customWidth="1"/>
    <col min="6" max="6" width="8.75390625" style="1" customWidth="1"/>
    <col min="7" max="7" width="13.00390625" style="1" hidden="1" customWidth="1"/>
    <col min="8" max="8" width="7.125" style="1" customWidth="1"/>
    <col min="9" max="9" width="9.375" style="1" customWidth="1"/>
    <col min="10" max="10" width="7.375" style="153" customWidth="1"/>
    <col min="11" max="11" width="12.875" style="1" customWidth="1"/>
    <col min="12" max="12" width="15.75390625" style="1" customWidth="1"/>
    <col min="13" max="13" width="8.125" style="1" customWidth="1"/>
    <col min="14" max="14" width="14.25390625" style="1" customWidth="1"/>
    <col min="15" max="19" width="0" style="1" hidden="1" customWidth="1"/>
    <col min="20" max="20" width="0.2421875" style="1" hidden="1" customWidth="1"/>
    <col min="21" max="21" width="13.875" style="0" customWidth="1"/>
  </cols>
  <sheetData>
    <row r="1" ht="12.75">
      <c r="U1" s="6" t="s">
        <v>67</v>
      </c>
    </row>
    <row r="2" ht="12.75">
      <c r="U2" s="6" t="s">
        <v>83</v>
      </c>
    </row>
    <row r="3" spans="1:14" ht="15">
      <c r="A3" s="11"/>
      <c r="B3" s="163" t="s">
        <v>31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5">
      <c r="A4" s="163" t="s">
        <v>32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ht="4.5" customHeight="1" thickBot="1"/>
    <row r="6" spans="1:21" s="3" customFormat="1" ht="13.5" customHeight="1" thickBot="1">
      <c r="A6" s="164" t="s">
        <v>0</v>
      </c>
      <c r="B6" s="167" t="s">
        <v>1</v>
      </c>
      <c r="C6" s="170" t="s">
        <v>2</v>
      </c>
      <c r="D6" s="171"/>
      <c r="E6" s="172" t="s">
        <v>3</v>
      </c>
      <c r="F6" s="173"/>
      <c r="G6" s="173"/>
      <c r="H6" s="173"/>
      <c r="I6" s="173"/>
      <c r="J6" s="173"/>
      <c r="K6" s="173"/>
      <c r="L6" s="173"/>
      <c r="M6" s="173"/>
      <c r="N6" s="173"/>
      <c r="O6" s="174"/>
      <c r="P6" s="174"/>
      <c r="Q6" s="174"/>
      <c r="R6" s="174"/>
      <c r="S6" s="174"/>
      <c r="T6" s="175"/>
      <c r="U6" s="184" t="s">
        <v>54</v>
      </c>
    </row>
    <row r="7" spans="1:21" s="3" customFormat="1" ht="12">
      <c r="A7" s="165"/>
      <c r="B7" s="168"/>
      <c r="C7" s="187" t="s">
        <v>4</v>
      </c>
      <c r="D7" s="189" t="s">
        <v>28</v>
      </c>
      <c r="E7" s="176">
        <v>2008</v>
      </c>
      <c r="F7" s="177"/>
      <c r="G7" s="191"/>
      <c r="H7" s="176">
        <v>2009</v>
      </c>
      <c r="I7" s="177"/>
      <c r="J7" s="170">
        <v>2010</v>
      </c>
      <c r="K7" s="177"/>
      <c r="L7" s="171"/>
      <c r="M7" s="170">
        <v>2011</v>
      </c>
      <c r="N7" s="171"/>
      <c r="O7" s="192">
        <v>2012</v>
      </c>
      <c r="P7" s="161"/>
      <c r="Q7" s="161">
        <v>2013</v>
      </c>
      <c r="R7" s="161"/>
      <c r="S7" s="161">
        <v>2014</v>
      </c>
      <c r="T7" s="162"/>
      <c r="U7" s="185"/>
    </row>
    <row r="8" spans="1:21" s="3" customFormat="1" ht="75.75" customHeight="1" thickBot="1">
      <c r="A8" s="166"/>
      <c r="B8" s="169"/>
      <c r="C8" s="188"/>
      <c r="D8" s="190"/>
      <c r="E8" s="59" t="s">
        <v>4</v>
      </c>
      <c r="F8" s="7" t="s">
        <v>69</v>
      </c>
      <c r="G8" s="53" t="s">
        <v>55</v>
      </c>
      <c r="H8" s="38" t="s">
        <v>4</v>
      </c>
      <c r="I8" s="7" t="s">
        <v>69</v>
      </c>
      <c r="J8" s="154" t="s">
        <v>4</v>
      </c>
      <c r="K8" s="7" t="s">
        <v>70</v>
      </c>
      <c r="L8" s="53" t="s">
        <v>68</v>
      </c>
      <c r="M8" s="38" t="s">
        <v>4</v>
      </c>
      <c r="N8" s="53" t="s">
        <v>68</v>
      </c>
      <c r="O8" s="52" t="s">
        <v>4</v>
      </c>
      <c r="P8" s="7" t="s">
        <v>5</v>
      </c>
      <c r="Q8" s="7" t="s">
        <v>4</v>
      </c>
      <c r="R8" s="7" t="s">
        <v>5</v>
      </c>
      <c r="S8" s="7" t="s">
        <v>4</v>
      </c>
      <c r="T8" s="15" t="s">
        <v>5</v>
      </c>
      <c r="U8" s="186"/>
    </row>
    <row r="9" spans="1:21" s="17" customFormat="1" ht="13.5" thickBot="1">
      <c r="A9" s="41"/>
      <c r="B9" s="178" t="s">
        <v>33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80"/>
      <c r="P9" s="180"/>
      <c r="Q9" s="180"/>
      <c r="R9" s="180"/>
      <c r="S9" s="180"/>
      <c r="T9" s="181"/>
      <c r="U9" s="54"/>
    </row>
    <row r="10" spans="1:21" s="4" customFormat="1" ht="12">
      <c r="A10" s="42" t="s">
        <v>35</v>
      </c>
      <c r="B10" s="58" t="s">
        <v>56</v>
      </c>
      <c r="C10" s="33">
        <f>C11+C12</f>
        <v>0.97</v>
      </c>
      <c r="D10" s="82">
        <f>D11+D12</f>
        <v>129332</v>
      </c>
      <c r="E10" s="33">
        <f>E11+E12</f>
        <v>0</v>
      </c>
      <c r="F10" s="57">
        <f>F11+F12</f>
        <v>8070</v>
      </c>
      <c r="G10" s="81"/>
      <c r="H10" s="33">
        <f aca="true" t="shared" si="0" ref="H10:N10">H11+H12</f>
        <v>0</v>
      </c>
      <c r="I10" s="18">
        <f t="shared" si="0"/>
        <v>21999</v>
      </c>
      <c r="J10" s="120">
        <f t="shared" si="0"/>
        <v>0.52</v>
      </c>
      <c r="K10" s="82">
        <f t="shared" si="0"/>
        <v>28263</v>
      </c>
      <c r="L10" s="57">
        <f t="shared" si="0"/>
        <v>31000</v>
      </c>
      <c r="M10" s="64">
        <f t="shared" si="0"/>
        <v>0.45</v>
      </c>
      <c r="N10" s="18">
        <f t="shared" si="0"/>
        <v>40000</v>
      </c>
      <c r="O10" s="8"/>
      <c r="P10" s="5"/>
      <c r="Q10" s="5"/>
      <c r="R10" s="5"/>
      <c r="S10" s="5"/>
      <c r="T10" s="16"/>
      <c r="U10" s="55"/>
    </row>
    <row r="11" spans="1:21" s="24" customFormat="1" ht="12">
      <c r="A11" s="43" t="s">
        <v>57</v>
      </c>
      <c r="B11" s="60" t="s">
        <v>6</v>
      </c>
      <c r="C11" s="34">
        <f>E11+H11+J11+M11</f>
        <v>0.52</v>
      </c>
      <c r="D11" s="142">
        <f>I11+L11+N11+G11+F11+K11</f>
        <v>57478</v>
      </c>
      <c r="E11" s="60"/>
      <c r="F11" s="68">
        <v>7678</v>
      </c>
      <c r="G11" s="144"/>
      <c r="H11" s="34"/>
      <c r="I11" s="19">
        <v>21999</v>
      </c>
      <c r="J11" s="155">
        <v>0.52</v>
      </c>
      <c r="K11" s="88">
        <f>25487+1014+300</f>
        <v>26801</v>
      </c>
      <c r="L11" s="20">
        <v>1000</v>
      </c>
      <c r="M11" s="66"/>
      <c r="N11" s="20"/>
      <c r="O11" s="21"/>
      <c r="P11" s="22"/>
      <c r="Q11" s="22"/>
      <c r="R11" s="22"/>
      <c r="S11" s="22"/>
      <c r="T11" s="23"/>
      <c r="U11" s="50"/>
    </row>
    <row r="12" spans="1:21" s="24" customFormat="1" ht="24">
      <c r="A12" s="43" t="s">
        <v>58</v>
      </c>
      <c r="B12" s="61" t="s">
        <v>66</v>
      </c>
      <c r="C12" s="34">
        <f>E12+H12+J12+M12</f>
        <v>0.45</v>
      </c>
      <c r="D12" s="142">
        <f>I12+L12+N12+G12+F12+K12</f>
        <v>71854</v>
      </c>
      <c r="E12" s="61"/>
      <c r="F12" s="69">
        <v>392</v>
      </c>
      <c r="G12" s="145"/>
      <c r="H12" s="35"/>
      <c r="I12" s="22"/>
      <c r="J12" s="76"/>
      <c r="K12" s="89">
        <f>300+1162</f>
        <v>1462</v>
      </c>
      <c r="L12" s="25">
        <v>30000</v>
      </c>
      <c r="M12" s="21">
        <v>0.45</v>
      </c>
      <c r="N12" s="25">
        <v>40000</v>
      </c>
      <c r="O12" s="21"/>
      <c r="P12" s="22"/>
      <c r="Q12" s="22"/>
      <c r="R12" s="22"/>
      <c r="S12" s="22"/>
      <c r="T12" s="23"/>
      <c r="U12" s="50"/>
    </row>
    <row r="13" spans="1:21" s="27" customFormat="1" ht="12">
      <c r="A13" s="44" t="s">
        <v>36</v>
      </c>
      <c r="B13" s="62" t="s">
        <v>7</v>
      </c>
      <c r="C13" s="36">
        <f>E13+H13+J13+M13</f>
        <v>1.42</v>
      </c>
      <c r="D13" s="143">
        <f>I13+L13+N13+G13+F13+K13</f>
        <v>13064</v>
      </c>
      <c r="E13" s="62">
        <v>0</v>
      </c>
      <c r="F13" s="26">
        <f>11564</f>
        <v>11564</v>
      </c>
      <c r="G13" s="146"/>
      <c r="H13" s="36">
        <v>0</v>
      </c>
      <c r="I13" s="2"/>
      <c r="J13" s="75">
        <v>1.42</v>
      </c>
      <c r="K13" s="87"/>
      <c r="L13" s="26">
        <v>1500</v>
      </c>
      <c r="M13" s="9"/>
      <c r="N13" s="26"/>
      <c r="O13" s="9"/>
      <c r="P13" s="2"/>
      <c r="Q13" s="2"/>
      <c r="R13" s="2"/>
      <c r="S13" s="2"/>
      <c r="T13" s="14"/>
      <c r="U13" s="51"/>
    </row>
    <row r="14" spans="1:21" s="27" customFormat="1" ht="12">
      <c r="A14" s="44" t="s">
        <v>37</v>
      </c>
      <c r="B14" s="62" t="s">
        <v>59</v>
      </c>
      <c r="C14" s="75">
        <f>SUM(C15:C18)</f>
        <v>2.306</v>
      </c>
      <c r="D14" s="14">
        <f>SUM(D15:D18)</f>
        <v>70630</v>
      </c>
      <c r="E14" s="36">
        <f>SUM(E15:E18)</f>
        <v>0</v>
      </c>
      <c r="F14" s="26">
        <f>SUM(F15:F18)</f>
        <v>26274</v>
      </c>
      <c r="G14" s="147"/>
      <c r="H14" s="36">
        <f aca="true" t="shared" si="1" ref="H14:T14">SUM(H15:H18)</f>
        <v>0</v>
      </c>
      <c r="I14" s="2">
        <f t="shared" si="1"/>
        <v>1184</v>
      </c>
      <c r="J14" s="75">
        <f t="shared" si="1"/>
        <v>0.94</v>
      </c>
      <c r="K14" s="14">
        <f t="shared" si="1"/>
        <v>2172</v>
      </c>
      <c r="L14" s="26">
        <f t="shared" si="1"/>
        <v>21000</v>
      </c>
      <c r="M14" s="9">
        <f t="shared" si="1"/>
        <v>0.33</v>
      </c>
      <c r="N14" s="2">
        <f t="shared" si="1"/>
        <v>20000</v>
      </c>
      <c r="O14" s="2">
        <f t="shared" si="1"/>
        <v>0</v>
      </c>
      <c r="P14" s="2">
        <f t="shared" si="1"/>
        <v>0</v>
      </c>
      <c r="Q14" s="2">
        <f t="shared" si="1"/>
        <v>0</v>
      </c>
      <c r="R14" s="2">
        <f t="shared" si="1"/>
        <v>0</v>
      </c>
      <c r="S14" s="2">
        <f t="shared" si="1"/>
        <v>0</v>
      </c>
      <c r="T14" s="14">
        <f t="shared" si="1"/>
        <v>0</v>
      </c>
      <c r="U14" s="51"/>
    </row>
    <row r="15" spans="1:21" s="24" customFormat="1" ht="24">
      <c r="A15" s="45" t="s">
        <v>61</v>
      </c>
      <c r="B15" s="61" t="s">
        <v>29</v>
      </c>
      <c r="C15" s="77">
        <f>E15+H15+J15+M15-0.004</f>
        <v>0.9359999999999999</v>
      </c>
      <c r="D15" s="142">
        <f>I15+L15+N15+G15+F15+K15</f>
        <v>28366</v>
      </c>
      <c r="E15" s="61"/>
      <c r="F15" s="69">
        <v>25396</v>
      </c>
      <c r="G15" s="145"/>
      <c r="H15" s="35"/>
      <c r="I15" s="22">
        <v>1184</v>
      </c>
      <c r="J15" s="76">
        <v>0.94</v>
      </c>
      <c r="K15" s="89">
        <f>636+150</f>
        <v>786</v>
      </c>
      <c r="L15" s="25">
        <v>1000</v>
      </c>
      <c r="M15" s="21"/>
      <c r="N15" s="25"/>
      <c r="O15" s="21"/>
      <c r="P15" s="22"/>
      <c r="Q15" s="22"/>
      <c r="R15" s="22"/>
      <c r="S15" s="22"/>
      <c r="T15" s="23"/>
      <c r="U15" s="50"/>
    </row>
    <row r="16" spans="1:21" s="24" customFormat="1" ht="12">
      <c r="A16" s="45" t="s">
        <v>62</v>
      </c>
      <c r="B16" s="61" t="s">
        <v>23</v>
      </c>
      <c r="C16" s="77">
        <v>0.7</v>
      </c>
      <c r="D16" s="142">
        <f>I16+L16+N16+G16+F16+K16</f>
        <v>1017</v>
      </c>
      <c r="E16" s="61"/>
      <c r="F16" s="69">
        <v>385</v>
      </c>
      <c r="G16" s="145"/>
      <c r="H16" s="35"/>
      <c r="I16" s="22"/>
      <c r="J16" s="76"/>
      <c r="K16" s="89">
        <f>482+150</f>
        <v>632</v>
      </c>
      <c r="L16" s="25"/>
      <c r="M16" s="78"/>
      <c r="N16" s="25"/>
      <c r="O16" s="21"/>
      <c r="P16" s="22"/>
      <c r="Q16" s="22"/>
      <c r="R16" s="22"/>
      <c r="S16" s="22"/>
      <c r="T16" s="23"/>
      <c r="U16" s="50"/>
    </row>
    <row r="17" spans="1:21" s="24" customFormat="1" ht="12">
      <c r="A17" s="45" t="s">
        <v>63</v>
      </c>
      <c r="B17" s="61" t="s">
        <v>25</v>
      </c>
      <c r="C17" s="77">
        <v>0.34</v>
      </c>
      <c r="D17" s="142">
        <f>I17+L17+N17+G17+F17+K17</f>
        <v>873</v>
      </c>
      <c r="E17" s="61"/>
      <c r="F17" s="69">
        <v>493</v>
      </c>
      <c r="G17" s="145"/>
      <c r="H17" s="35"/>
      <c r="I17" s="80"/>
      <c r="J17" s="76"/>
      <c r="K17" s="89">
        <f>230+150</f>
        <v>380</v>
      </c>
      <c r="L17" s="25"/>
      <c r="M17" s="21"/>
      <c r="N17" s="25"/>
      <c r="O17" s="21"/>
      <c r="P17" s="22"/>
      <c r="Q17" s="22"/>
      <c r="R17" s="22"/>
      <c r="S17" s="22"/>
      <c r="T17" s="23"/>
      <c r="U17" s="50"/>
    </row>
    <row r="18" spans="1:21" s="24" customFormat="1" ht="24">
      <c r="A18" s="45" t="s">
        <v>64</v>
      </c>
      <c r="B18" s="61" t="s">
        <v>26</v>
      </c>
      <c r="C18" s="77">
        <f>E18+H18+J18+M18</f>
        <v>0.33</v>
      </c>
      <c r="D18" s="142">
        <f>I18+L18+N18+G18+F18+K18</f>
        <v>40374</v>
      </c>
      <c r="E18" s="61"/>
      <c r="F18" s="25"/>
      <c r="G18" s="148"/>
      <c r="H18" s="35"/>
      <c r="I18" s="22"/>
      <c r="J18" s="76"/>
      <c r="K18" s="89">
        <f>224+150</f>
        <v>374</v>
      </c>
      <c r="L18" s="25">
        <v>20000</v>
      </c>
      <c r="M18" s="21">
        <v>0.33</v>
      </c>
      <c r="N18" s="25">
        <v>20000</v>
      </c>
      <c r="O18" s="21"/>
      <c r="P18" s="22"/>
      <c r="Q18" s="22"/>
      <c r="R18" s="22"/>
      <c r="S18" s="22"/>
      <c r="T18" s="23"/>
      <c r="U18" s="50"/>
    </row>
    <row r="19" spans="1:21" s="27" customFormat="1" ht="12">
      <c r="A19" s="44" t="s">
        <v>38</v>
      </c>
      <c r="B19" s="62" t="s">
        <v>60</v>
      </c>
      <c r="C19" s="75">
        <f>C20</f>
        <v>0.506</v>
      </c>
      <c r="D19" s="14">
        <f>D20</f>
        <v>43404</v>
      </c>
      <c r="E19" s="36">
        <f>E20</f>
        <v>0</v>
      </c>
      <c r="F19" s="26">
        <f>F20</f>
        <v>10404</v>
      </c>
      <c r="G19" s="147"/>
      <c r="H19" s="36">
        <f aca="true" t="shared" si="2" ref="H19:N19">H20</f>
        <v>0</v>
      </c>
      <c r="I19" s="2">
        <f t="shared" si="2"/>
        <v>0</v>
      </c>
      <c r="J19" s="75">
        <f t="shared" si="2"/>
        <v>0.506</v>
      </c>
      <c r="K19" s="108">
        <f t="shared" si="2"/>
        <v>10000</v>
      </c>
      <c r="L19" s="109">
        <f t="shared" si="2"/>
        <v>23000</v>
      </c>
      <c r="M19" s="9">
        <f t="shared" si="2"/>
        <v>0</v>
      </c>
      <c r="N19" s="2">
        <f t="shared" si="2"/>
        <v>0</v>
      </c>
      <c r="O19" s="9"/>
      <c r="P19" s="2"/>
      <c r="Q19" s="2"/>
      <c r="R19" s="2"/>
      <c r="S19" s="2"/>
      <c r="T19" s="14"/>
      <c r="U19" s="51"/>
    </row>
    <row r="20" spans="1:21" s="24" customFormat="1" ht="12">
      <c r="A20" s="45" t="s">
        <v>65</v>
      </c>
      <c r="B20" s="61" t="s">
        <v>8</v>
      </c>
      <c r="C20" s="77">
        <f>E20+H20+J20+M20</f>
        <v>0.506</v>
      </c>
      <c r="D20" s="142">
        <f>I20+L20+N20+G20+F20+K20</f>
        <v>43404</v>
      </c>
      <c r="E20" s="61"/>
      <c r="F20" s="69">
        <f>2000+8404</f>
        <v>10404</v>
      </c>
      <c r="G20" s="145"/>
      <c r="H20" s="35"/>
      <c r="I20" s="28"/>
      <c r="J20" s="76">
        <v>0.506</v>
      </c>
      <c r="K20" s="89">
        <v>10000</v>
      </c>
      <c r="L20" s="110">
        <v>23000</v>
      </c>
      <c r="M20" s="35"/>
      <c r="N20" s="28"/>
      <c r="O20" s="21"/>
      <c r="P20" s="22"/>
      <c r="Q20" s="22"/>
      <c r="R20" s="22"/>
      <c r="S20" s="22"/>
      <c r="T20" s="23"/>
      <c r="U20" s="50"/>
    </row>
    <row r="21" spans="1:21" s="3" customFormat="1" ht="12">
      <c r="A21" s="46" t="s">
        <v>84</v>
      </c>
      <c r="B21" s="63" t="s">
        <v>81</v>
      </c>
      <c r="C21" s="36">
        <f>E21+H21+J21+M21</f>
        <v>0.57</v>
      </c>
      <c r="D21" s="143">
        <f>I21+L21+N21+G21+F21+K21</f>
        <v>20421</v>
      </c>
      <c r="E21" s="63"/>
      <c r="F21" s="65"/>
      <c r="G21" s="149"/>
      <c r="H21" s="37"/>
      <c r="I21" s="30"/>
      <c r="J21" s="156"/>
      <c r="K21" s="111">
        <v>1421</v>
      </c>
      <c r="L21" s="112">
        <v>6000</v>
      </c>
      <c r="M21" s="67">
        <v>0.57</v>
      </c>
      <c r="N21" s="30">
        <v>13000</v>
      </c>
      <c r="O21" s="67"/>
      <c r="P21" s="29"/>
      <c r="Q21" s="29"/>
      <c r="R21" s="29"/>
      <c r="S21" s="29"/>
      <c r="T21" s="31"/>
      <c r="U21" s="99"/>
    </row>
    <row r="22" spans="1:21" s="3" customFormat="1" ht="12.75" thickBot="1">
      <c r="A22" s="46" t="s">
        <v>85</v>
      </c>
      <c r="B22" s="63" t="s">
        <v>82</v>
      </c>
      <c r="C22" s="36">
        <f>E22+H22+J22+M22</f>
        <v>0.75</v>
      </c>
      <c r="D22" s="143">
        <f>I22+L22+N22+G22+F22+K22</f>
        <v>21099</v>
      </c>
      <c r="E22" s="63"/>
      <c r="F22" s="65"/>
      <c r="G22" s="149"/>
      <c r="H22" s="37"/>
      <c r="I22" s="30"/>
      <c r="J22" s="156"/>
      <c r="K22" s="111">
        <v>1099</v>
      </c>
      <c r="L22" s="112">
        <v>7000</v>
      </c>
      <c r="M22" s="67">
        <v>0.75</v>
      </c>
      <c r="N22" s="30">
        <v>13000</v>
      </c>
      <c r="O22" s="67"/>
      <c r="P22" s="29"/>
      <c r="Q22" s="29"/>
      <c r="R22" s="29"/>
      <c r="S22" s="29"/>
      <c r="T22" s="31"/>
      <c r="U22" s="99"/>
    </row>
    <row r="23" spans="1:21" s="4" customFormat="1" ht="12.75" thickBot="1">
      <c r="A23" s="100"/>
      <c r="B23" s="101" t="s">
        <v>27</v>
      </c>
      <c r="C23" s="103">
        <f>C10+C13+C14+C19+C21+C22</f>
        <v>6.522</v>
      </c>
      <c r="D23" s="103">
        <f aca="true" t="shared" si="3" ref="D23:J23">D10+D13+D14+D19+D21+D22</f>
        <v>297950</v>
      </c>
      <c r="E23" s="151">
        <f t="shared" si="3"/>
        <v>0</v>
      </c>
      <c r="F23" s="152">
        <f t="shared" si="3"/>
        <v>56312</v>
      </c>
      <c r="G23" s="150">
        <f t="shared" si="3"/>
        <v>0</v>
      </c>
      <c r="H23" s="103">
        <f t="shared" si="3"/>
        <v>0</v>
      </c>
      <c r="I23" s="103">
        <f t="shared" si="3"/>
        <v>23183</v>
      </c>
      <c r="J23" s="157">
        <f t="shared" si="3"/>
        <v>3.386</v>
      </c>
      <c r="K23" s="107">
        <f>K10+K13+K14+K19+K21+K22</f>
        <v>42955</v>
      </c>
      <c r="L23" s="107">
        <f>L10+L13+L14+L19+L21+L22</f>
        <v>89500</v>
      </c>
      <c r="M23" s="103">
        <f>M10+M13+M14+M19+M21+M22</f>
        <v>2.1</v>
      </c>
      <c r="N23" s="103">
        <f>N10+N13+N14+N19+N21+N22</f>
        <v>86000</v>
      </c>
      <c r="O23" s="102" t="e">
        <f>O10+O13+O14+O19+#REF!</f>
        <v>#REF!</v>
      </c>
      <c r="P23" s="102" t="e">
        <f>P10+P13+P14+P19+#REF!</f>
        <v>#REF!</v>
      </c>
      <c r="Q23" s="102" t="e">
        <f>Q10+Q13+Q14+Q19+#REF!</f>
        <v>#REF!</v>
      </c>
      <c r="R23" s="102" t="e">
        <f>R10+R13+R14+R19+#REF!</f>
        <v>#REF!</v>
      </c>
      <c r="S23" s="102" t="e">
        <f>S10+S13+S14+S19+#REF!</f>
        <v>#REF!</v>
      </c>
      <c r="T23" s="105" t="e">
        <f>T10+T13+T14+T19+#REF!</f>
        <v>#REF!</v>
      </c>
      <c r="U23" s="106"/>
    </row>
    <row r="24" spans="1:21" s="17" customFormat="1" ht="13.5" thickBot="1">
      <c r="A24" s="47"/>
      <c r="B24" s="178" t="s">
        <v>34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82"/>
      <c r="P24" s="182"/>
      <c r="Q24" s="182"/>
      <c r="R24" s="182"/>
      <c r="S24" s="182"/>
      <c r="T24" s="183"/>
      <c r="U24" s="54"/>
    </row>
    <row r="25" spans="1:21" s="27" customFormat="1" ht="12">
      <c r="A25" s="58" t="s">
        <v>39</v>
      </c>
      <c r="B25" s="92" t="s">
        <v>72</v>
      </c>
      <c r="C25" s="120">
        <f>C26+C27</f>
        <v>0.6649999999999999</v>
      </c>
      <c r="D25" s="122">
        <f aca="true" t="shared" si="4" ref="D25:T25">D26+D27</f>
        <v>144632</v>
      </c>
      <c r="E25" s="120">
        <f t="shared" si="4"/>
        <v>0</v>
      </c>
      <c r="F25" s="122">
        <f t="shared" si="4"/>
        <v>27600</v>
      </c>
      <c r="G25" s="84">
        <f t="shared" si="4"/>
        <v>0</v>
      </c>
      <c r="H25" s="120">
        <f t="shared" si="4"/>
        <v>0</v>
      </c>
      <c r="I25" s="125">
        <f t="shared" si="4"/>
        <v>0</v>
      </c>
      <c r="J25" s="120">
        <f t="shared" si="4"/>
        <v>0.072</v>
      </c>
      <c r="K25" s="121">
        <f t="shared" si="4"/>
        <v>16632</v>
      </c>
      <c r="L25" s="122">
        <f t="shared" si="4"/>
        <v>42000</v>
      </c>
      <c r="M25" s="120">
        <f t="shared" si="4"/>
        <v>0.593</v>
      </c>
      <c r="N25" s="122">
        <f t="shared" si="4"/>
        <v>58400</v>
      </c>
      <c r="O25" s="119">
        <f t="shared" si="4"/>
        <v>0</v>
      </c>
      <c r="P25" s="93">
        <f t="shared" si="4"/>
        <v>0</v>
      </c>
      <c r="Q25" s="93">
        <f t="shared" si="4"/>
        <v>0</v>
      </c>
      <c r="R25" s="93">
        <f t="shared" si="4"/>
        <v>0</v>
      </c>
      <c r="S25" s="93">
        <f t="shared" si="4"/>
        <v>0</v>
      </c>
      <c r="T25" s="93">
        <f t="shared" si="4"/>
        <v>0</v>
      </c>
      <c r="U25" s="94"/>
    </row>
    <row r="26" spans="1:21" s="4" customFormat="1" ht="12">
      <c r="A26" s="90" t="s">
        <v>86</v>
      </c>
      <c r="B26" s="137" t="s">
        <v>9</v>
      </c>
      <c r="C26" s="77">
        <f>E26+H26+J26+M26</f>
        <v>0.593</v>
      </c>
      <c r="D26" s="142">
        <f>I26+L26+N26+G26+F26+K26</f>
        <v>141000</v>
      </c>
      <c r="E26" s="60"/>
      <c r="F26" s="20">
        <v>27600</v>
      </c>
      <c r="G26" s="96"/>
      <c r="H26" s="34"/>
      <c r="I26" s="116"/>
      <c r="J26" s="77"/>
      <c r="K26" s="96">
        <v>15000</v>
      </c>
      <c r="L26" s="20">
        <v>40000</v>
      </c>
      <c r="M26" s="34">
        <v>0.593</v>
      </c>
      <c r="N26" s="20">
        <f>73400-15000</f>
        <v>58400</v>
      </c>
      <c r="O26" s="8"/>
      <c r="P26" s="5"/>
      <c r="Q26" s="5"/>
      <c r="R26" s="5"/>
      <c r="S26" s="5"/>
      <c r="T26" s="16"/>
      <c r="U26" s="91"/>
    </row>
    <row r="27" spans="1:21" s="4" customFormat="1" ht="12">
      <c r="A27" s="90" t="s">
        <v>87</v>
      </c>
      <c r="B27" s="137" t="s">
        <v>71</v>
      </c>
      <c r="C27" s="77">
        <f>E27+H27+J27+M27</f>
        <v>0.072</v>
      </c>
      <c r="D27" s="142">
        <f>I27+L27+N27+G27+F27+K27</f>
        <v>3632</v>
      </c>
      <c r="E27" s="60"/>
      <c r="F27" s="20"/>
      <c r="G27" s="96"/>
      <c r="H27" s="34"/>
      <c r="I27" s="116"/>
      <c r="J27" s="77">
        <v>0.072</v>
      </c>
      <c r="K27" s="96">
        <v>1632</v>
      </c>
      <c r="L27" s="20">
        <v>2000</v>
      </c>
      <c r="M27" s="34"/>
      <c r="N27" s="20"/>
      <c r="O27" s="8"/>
      <c r="P27" s="5"/>
      <c r="Q27" s="5"/>
      <c r="R27" s="5"/>
      <c r="S27" s="5"/>
      <c r="T27" s="16"/>
      <c r="U27" s="91"/>
    </row>
    <row r="28" spans="1:21" s="4" customFormat="1" ht="12">
      <c r="A28" s="62" t="s">
        <v>88</v>
      </c>
      <c r="B28" s="44" t="s">
        <v>74</v>
      </c>
      <c r="C28" s="75">
        <f>C29+C31+C30</f>
        <v>1.8760000000000001</v>
      </c>
      <c r="D28" s="123">
        <f>D29+D31+D30</f>
        <v>27228</v>
      </c>
      <c r="E28" s="75">
        <f>E29+E31+E30</f>
        <v>0.26</v>
      </c>
      <c r="F28" s="123">
        <f>F29+F31+F30</f>
        <v>6680</v>
      </c>
      <c r="G28" s="84">
        <f>G29+G31</f>
        <v>0</v>
      </c>
      <c r="H28" s="75">
        <f>H29+H31+H30</f>
        <v>0</v>
      </c>
      <c r="I28" s="123">
        <f>I29+I31+I30</f>
        <v>0</v>
      </c>
      <c r="J28" s="75">
        <f>J29+J31+J30</f>
        <v>0.516</v>
      </c>
      <c r="K28" s="123">
        <f>K29+K31+K30</f>
        <v>48</v>
      </c>
      <c r="L28" s="123">
        <f>L29+L31+L30</f>
        <v>5000</v>
      </c>
      <c r="M28" s="75">
        <f>M29+M31+M30</f>
        <v>1.1</v>
      </c>
      <c r="N28" s="123">
        <f>N29+N31+N30</f>
        <v>15500</v>
      </c>
      <c r="O28" s="8"/>
      <c r="P28" s="5"/>
      <c r="Q28" s="5"/>
      <c r="R28" s="5"/>
      <c r="S28" s="5"/>
      <c r="T28" s="16"/>
      <c r="U28" s="49"/>
    </row>
    <row r="29" spans="1:21" s="4" customFormat="1" ht="12">
      <c r="A29" s="71" t="s">
        <v>89</v>
      </c>
      <c r="B29" s="45" t="s">
        <v>10</v>
      </c>
      <c r="C29" s="79">
        <f>E29+H29+J29+M29</f>
        <v>0.26</v>
      </c>
      <c r="D29" s="142">
        <f>I29+L29+N29+G29+F29+K29</f>
        <v>6680</v>
      </c>
      <c r="E29" s="71">
        <v>0.26</v>
      </c>
      <c r="F29" s="10">
        <v>6680</v>
      </c>
      <c r="G29" s="86"/>
      <c r="H29" s="39"/>
      <c r="I29" s="16"/>
      <c r="J29" s="158"/>
      <c r="K29" s="86"/>
      <c r="L29" s="10"/>
      <c r="M29" s="39"/>
      <c r="N29" s="10"/>
      <c r="O29" s="8"/>
      <c r="P29" s="5"/>
      <c r="Q29" s="5"/>
      <c r="R29" s="5"/>
      <c r="S29" s="5"/>
      <c r="T29" s="16"/>
      <c r="U29" s="49"/>
    </row>
    <row r="30" spans="1:21" s="4" customFormat="1" ht="12">
      <c r="A30" s="71" t="s">
        <v>90</v>
      </c>
      <c r="B30" s="45" t="s">
        <v>20</v>
      </c>
      <c r="C30" s="79">
        <f>E30+H30+J30+M30</f>
        <v>1.1</v>
      </c>
      <c r="D30" s="142">
        <f>I30+L30+N30+G30+F30+K30</f>
        <v>15500</v>
      </c>
      <c r="E30" s="71"/>
      <c r="F30" s="10"/>
      <c r="G30" s="86"/>
      <c r="H30" s="39"/>
      <c r="I30" s="16"/>
      <c r="J30" s="158"/>
      <c r="K30" s="86"/>
      <c r="L30" s="10"/>
      <c r="M30" s="39">
        <v>1.1</v>
      </c>
      <c r="N30" s="10">
        <v>15500</v>
      </c>
      <c r="O30" s="8"/>
      <c r="P30" s="5"/>
      <c r="Q30" s="5"/>
      <c r="R30" s="5"/>
      <c r="S30" s="5"/>
      <c r="T30" s="16"/>
      <c r="U30" s="49"/>
    </row>
    <row r="31" spans="1:21" s="4" customFormat="1" ht="12">
      <c r="A31" s="71" t="s">
        <v>91</v>
      </c>
      <c r="B31" s="45" t="s">
        <v>75</v>
      </c>
      <c r="C31" s="79">
        <f>E31+H31+J31+M31</f>
        <v>0.516</v>
      </c>
      <c r="D31" s="142">
        <f>I31+L31+N31+G31+F31+K31</f>
        <v>5048</v>
      </c>
      <c r="E31" s="71"/>
      <c r="F31" s="10"/>
      <c r="G31" s="86"/>
      <c r="H31" s="39"/>
      <c r="I31" s="16"/>
      <c r="J31" s="158">
        <v>0.516</v>
      </c>
      <c r="K31" s="86">
        <v>48</v>
      </c>
      <c r="L31" s="10">
        <v>5000</v>
      </c>
      <c r="M31" s="39"/>
      <c r="N31" s="10"/>
      <c r="O31" s="8"/>
      <c r="P31" s="5"/>
      <c r="Q31" s="5"/>
      <c r="R31" s="5"/>
      <c r="S31" s="5"/>
      <c r="T31" s="16"/>
      <c r="U31" s="49"/>
    </row>
    <row r="32" spans="1:21" s="27" customFormat="1" ht="12">
      <c r="A32" s="62" t="s">
        <v>40</v>
      </c>
      <c r="B32" s="44" t="s">
        <v>76</v>
      </c>
      <c r="C32" s="75">
        <f aca="true" t="shared" si="5" ref="C32:N32">C33+C34</f>
        <v>0.5619999999999999</v>
      </c>
      <c r="D32" s="123">
        <f>D33+D34</f>
        <v>17526</v>
      </c>
      <c r="E32" s="75">
        <f t="shared" si="5"/>
        <v>0</v>
      </c>
      <c r="F32" s="123">
        <f t="shared" si="5"/>
        <v>0</v>
      </c>
      <c r="G32" s="84">
        <f t="shared" si="5"/>
        <v>0</v>
      </c>
      <c r="H32" s="75">
        <f t="shared" si="5"/>
        <v>0</v>
      </c>
      <c r="I32" s="126">
        <f t="shared" si="5"/>
        <v>0</v>
      </c>
      <c r="J32" s="75">
        <f t="shared" si="5"/>
        <v>0.092</v>
      </c>
      <c r="K32" s="95">
        <f t="shared" si="5"/>
        <v>826</v>
      </c>
      <c r="L32" s="123">
        <f t="shared" si="5"/>
        <v>5000</v>
      </c>
      <c r="M32" s="75">
        <f t="shared" si="5"/>
        <v>0.47</v>
      </c>
      <c r="N32" s="123">
        <f t="shared" si="5"/>
        <v>11700</v>
      </c>
      <c r="O32" s="9"/>
      <c r="P32" s="2"/>
      <c r="Q32" s="2"/>
      <c r="R32" s="2"/>
      <c r="S32" s="2"/>
      <c r="T32" s="14"/>
      <c r="U32" s="51"/>
    </row>
    <row r="33" spans="1:21" s="4" customFormat="1" ht="12">
      <c r="A33" s="71" t="s">
        <v>92</v>
      </c>
      <c r="B33" s="45" t="s">
        <v>73</v>
      </c>
      <c r="C33" s="79">
        <f aca="true" t="shared" si="6" ref="C33:C40">E33+H33+J33+M33</f>
        <v>0.092</v>
      </c>
      <c r="D33" s="142">
        <f>I33+L33+N33+G33+F33+K33</f>
        <v>5826</v>
      </c>
      <c r="E33" s="71"/>
      <c r="F33" s="10"/>
      <c r="G33" s="86"/>
      <c r="H33" s="39"/>
      <c r="I33" s="16"/>
      <c r="J33" s="158">
        <v>0.092</v>
      </c>
      <c r="K33" s="86">
        <v>826</v>
      </c>
      <c r="L33" s="10">
        <v>5000</v>
      </c>
      <c r="M33" s="39"/>
      <c r="N33" s="10"/>
      <c r="O33" s="8"/>
      <c r="P33" s="5"/>
      <c r="Q33" s="5"/>
      <c r="R33" s="5"/>
      <c r="S33" s="5"/>
      <c r="T33" s="16"/>
      <c r="U33" s="49"/>
    </row>
    <row r="34" spans="1:21" s="4" customFormat="1" ht="12">
      <c r="A34" s="71" t="s">
        <v>93</v>
      </c>
      <c r="B34" s="45" t="s">
        <v>77</v>
      </c>
      <c r="C34" s="79">
        <f t="shared" si="6"/>
        <v>0.47</v>
      </c>
      <c r="D34" s="142">
        <f>I34+L34+N34+G34+F34+K34</f>
        <v>11700</v>
      </c>
      <c r="E34" s="71"/>
      <c r="F34" s="10"/>
      <c r="G34" s="86"/>
      <c r="H34" s="39"/>
      <c r="I34" s="16"/>
      <c r="J34" s="158"/>
      <c r="K34" s="86"/>
      <c r="L34" s="10"/>
      <c r="M34" s="39">
        <v>0.47</v>
      </c>
      <c r="N34" s="10">
        <v>11700</v>
      </c>
      <c r="O34" s="8"/>
      <c r="P34" s="5"/>
      <c r="Q34" s="5"/>
      <c r="R34" s="5"/>
      <c r="S34" s="5"/>
      <c r="T34" s="16"/>
      <c r="U34" s="49"/>
    </row>
    <row r="35" spans="1:21" s="27" customFormat="1" ht="12">
      <c r="A35" s="62" t="s">
        <v>41</v>
      </c>
      <c r="B35" s="44" t="s">
        <v>11</v>
      </c>
      <c r="C35" s="97">
        <f t="shared" si="6"/>
        <v>0.672</v>
      </c>
      <c r="D35" s="143">
        <f aca="true" t="shared" si="7" ref="D35:D49">I35+L35+N35+G35+F35+K35</f>
        <v>13170</v>
      </c>
      <c r="E35" s="62"/>
      <c r="F35" s="98"/>
      <c r="G35" s="130"/>
      <c r="H35" s="36"/>
      <c r="I35" s="14"/>
      <c r="J35" s="75">
        <v>0.672</v>
      </c>
      <c r="K35" s="83">
        <v>170</v>
      </c>
      <c r="L35" s="26">
        <v>7000</v>
      </c>
      <c r="M35" s="36"/>
      <c r="N35" s="26">
        <v>6000</v>
      </c>
      <c r="O35" s="9"/>
      <c r="P35" s="2"/>
      <c r="Q35" s="2"/>
      <c r="R35" s="2"/>
      <c r="S35" s="2"/>
      <c r="T35" s="14"/>
      <c r="U35" s="51"/>
    </row>
    <row r="36" spans="1:21" s="27" customFormat="1" ht="12">
      <c r="A36" s="62" t="s">
        <v>42</v>
      </c>
      <c r="B36" s="44" t="s">
        <v>12</v>
      </c>
      <c r="C36" s="97">
        <f t="shared" si="6"/>
        <v>0.46</v>
      </c>
      <c r="D36" s="143">
        <f t="shared" si="7"/>
        <v>11300</v>
      </c>
      <c r="E36" s="62"/>
      <c r="F36" s="26"/>
      <c r="G36" s="83"/>
      <c r="H36" s="36"/>
      <c r="I36" s="14"/>
      <c r="J36" s="75"/>
      <c r="K36" s="83"/>
      <c r="L36" s="26"/>
      <c r="M36" s="36">
        <v>0.46</v>
      </c>
      <c r="N36" s="26">
        <v>11300</v>
      </c>
      <c r="O36" s="9"/>
      <c r="P36" s="2"/>
      <c r="Q36" s="2"/>
      <c r="R36" s="2"/>
      <c r="S36" s="2"/>
      <c r="T36" s="14"/>
      <c r="U36" s="51"/>
    </row>
    <row r="37" spans="1:21" s="27" customFormat="1" ht="12">
      <c r="A37" s="62" t="s">
        <v>43</v>
      </c>
      <c r="B37" s="44" t="s">
        <v>13</v>
      </c>
      <c r="C37" s="97">
        <f t="shared" si="6"/>
        <v>0.33</v>
      </c>
      <c r="D37" s="143">
        <f t="shared" si="7"/>
        <v>15022</v>
      </c>
      <c r="E37" s="62"/>
      <c r="F37" s="98">
        <v>45</v>
      </c>
      <c r="G37" s="130"/>
      <c r="H37" s="36"/>
      <c r="I37" s="14">
        <v>755</v>
      </c>
      <c r="J37" s="75"/>
      <c r="K37" s="83">
        <v>3222</v>
      </c>
      <c r="L37" s="26">
        <v>5000</v>
      </c>
      <c r="M37" s="36">
        <v>0.33</v>
      </c>
      <c r="N37" s="26">
        <v>6000</v>
      </c>
      <c r="O37" s="9"/>
      <c r="P37" s="2"/>
      <c r="Q37" s="2"/>
      <c r="R37" s="2"/>
      <c r="S37" s="2"/>
      <c r="T37" s="14"/>
      <c r="U37" s="51"/>
    </row>
    <row r="38" spans="1:21" s="27" customFormat="1" ht="12">
      <c r="A38" s="62" t="s">
        <v>44</v>
      </c>
      <c r="B38" s="44" t="s">
        <v>14</v>
      </c>
      <c r="C38" s="97">
        <f t="shared" si="6"/>
        <v>0.71</v>
      </c>
      <c r="D38" s="143">
        <f t="shared" si="7"/>
        <v>16832</v>
      </c>
      <c r="E38" s="62"/>
      <c r="F38" s="98"/>
      <c r="G38" s="130"/>
      <c r="H38" s="36"/>
      <c r="I38" s="14"/>
      <c r="J38" s="75"/>
      <c r="K38" s="83">
        <v>832</v>
      </c>
      <c r="L38" s="26">
        <v>8000</v>
      </c>
      <c r="M38" s="36">
        <v>0.71</v>
      </c>
      <c r="N38" s="26">
        <v>8000</v>
      </c>
      <c r="O38" s="9"/>
      <c r="P38" s="2"/>
      <c r="Q38" s="2"/>
      <c r="R38" s="2"/>
      <c r="S38" s="2"/>
      <c r="T38" s="14"/>
      <c r="U38" s="51"/>
    </row>
    <row r="39" spans="1:21" s="27" customFormat="1" ht="12">
      <c r="A39" s="62" t="s">
        <v>45</v>
      </c>
      <c r="B39" s="44" t="s">
        <v>78</v>
      </c>
      <c r="C39" s="97">
        <f t="shared" si="6"/>
        <v>0.775</v>
      </c>
      <c r="D39" s="143">
        <f t="shared" si="7"/>
        <v>10066</v>
      </c>
      <c r="E39" s="62"/>
      <c r="F39" s="98"/>
      <c r="G39" s="130"/>
      <c r="H39" s="36"/>
      <c r="I39" s="14"/>
      <c r="J39" s="75">
        <v>0.775</v>
      </c>
      <c r="K39" s="83">
        <v>66</v>
      </c>
      <c r="L39" s="26">
        <v>10000</v>
      </c>
      <c r="M39" s="36"/>
      <c r="N39" s="26"/>
      <c r="O39" s="9"/>
      <c r="P39" s="2"/>
      <c r="Q39" s="2"/>
      <c r="R39" s="2"/>
      <c r="S39" s="2"/>
      <c r="T39" s="14"/>
      <c r="U39" s="51"/>
    </row>
    <row r="40" spans="1:21" s="27" customFormat="1" ht="12">
      <c r="A40" s="62" t="s">
        <v>94</v>
      </c>
      <c r="B40" s="44" t="s">
        <v>15</v>
      </c>
      <c r="C40" s="97">
        <f t="shared" si="6"/>
        <v>0.99</v>
      </c>
      <c r="D40" s="143">
        <f t="shared" si="7"/>
        <v>25600</v>
      </c>
      <c r="E40" s="62"/>
      <c r="F40" s="98"/>
      <c r="G40" s="130"/>
      <c r="H40" s="36"/>
      <c r="I40" s="14"/>
      <c r="J40" s="75"/>
      <c r="K40" s="83"/>
      <c r="L40" s="26"/>
      <c r="M40" s="36">
        <v>0.99</v>
      </c>
      <c r="N40" s="26">
        <v>25600</v>
      </c>
      <c r="O40" s="9"/>
      <c r="P40" s="2"/>
      <c r="Q40" s="2"/>
      <c r="R40" s="2"/>
      <c r="S40" s="2"/>
      <c r="T40" s="14"/>
      <c r="U40" s="51"/>
    </row>
    <row r="41" spans="1:21" s="27" customFormat="1" ht="12">
      <c r="A41" s="62" t="s">
        <v>46</v>
      </c>
      <c r="B41" s="44" t="s">
        <v>16</v>
      </c>
      <c r="C41" s="97">
        <v>1.8</v>
      </c>
      <c r="D41" s="143">
        <f t="shared" si="7"/>
        <v>14610</v>
      </c>
      <c r="E41" s="62"/>
      <c r="F41" s="98">
        <v>420</v>
      </c>
      <c r="G41" s="130"/>
      <c r="H41" s="36"/>
      <c r="I41" s="14">
        <v>1770</v>
      </c>
      <c r="J41" s="75">
        <v>0.4</v>
      </c>
      <c r="K41" s="83">
        <v>2420</v>
      </c>
      <c r="L41" s="26">
        <v>5000</v>
      </c>
      <c r="M41" s="36"/>
      <c r="N41" s="26">
        <v>5000</v>
      </c>
      <c r="O41" s="9"/>
      <c r="P41" s="2"/>
      <c r="Q41" s="2"/>
      <c r="R41" s="2"/>
      <c r="S41" s="2"/>
      <c r="T41" s="14"/>
      <c r="U41" s="51"/>
    </row>
    <row r="42" spans="1:21" s="27" customFormat="1" ht="12">
      <c r="A42" s="62" t="s">
        <v>47</v>
      </c>
      <c r="B42" s="44" t="s">
        <v>17</v>
      </c>
      <c r="C42" s="97">
        <f aca="true" t="shared" si="8" ref="C42:C49">E42+H42+J42+M42</f>
        <v>0.27</v>
      </c>
      <c r="D42" s="143">
        <f t="shared" si="7"/>
        <v>8757</v>
      </c>
      <c r="E42" s="62"/>
      <c r="F42" s="98">
        <v>75</v>
      </c>
      <c r="G42" s="130"/>
      <c r="H42" s="36"/>
      <c r="I42" s="14">
        <v>480</v>
      </c>
      <c r="J42" s="75">
        <v>0.27</v>
      </c>
      <c r="K42" s="83">
        <f>2154+48</f>
        <v>2202</v>
      </c>
      <c r="L42" s="26">
        <v>6000</v>
      </c>
      <c r="M42" s="36"/>
      <c r="N42" s="26"/>
      <c r="O42" s="9"/>
      <c r="P42" s="2"/>
      <c r="Q42" s="2"/>
      <c r="R42" s="2"/>
      <c r="S42" s="2"/>
      <c r="T42" s="14"/>
      <c r="U42" s="51"/>
    </row>
    <row r="43" spans="1:21" s="27" customFormat="1" ht="24">
      <c r="A43" s="62" t="s">
        <v>48</v>
      </c>
      <c r="B43" s="138" t="s">
        <v>18</v>
      </c>
      <c r="C43" s="97">
        <f t="shared" si="8"/>
        <v>0.07</v>
      </c>
      <c r="D43" s="143">
        <f t="shared" si="7"/>
        <v>3600</v>
      </c>
      <c r="E43" s="62"/>
      <c r="F43" s="98"/>
      <c r="G43" s="130"/>
      <c r="H43" s="36"/>
      <c r="I43" s="117"/>
      <c r="J43" s="75"/>
      <c r="K43" s="83"/>
      <c r="L43" s="26"/>
      <c r="M43" s="36">
        <v>0.07</v>
      </c>
      <c r="N43" s="98">
        <v>3600</v>
      </c>
      <c r="O43" s="9"/>
      <c r="P43" s="2"/>
      <c r="Q43" s="2"/>
      <c r="R43" s="2"/>
      <c r="S43" s="2"/>
      <c r="T43" s="14"/>
      <c r="U43" s="51"/>
    </row>
    <row r="44" spans="1:21" s="27" customFormat="1" ht="12">
      <c r="A44" s="62" t="s">
        <v>49</v>
      </c>
      <c r="B44" s="44" t="s">
        <v>19</v>
      </c>
      <c r="C44" s="97">
        <f t="shared" si="8"/>
        <v>0.55</v>
      </c>
      <c r="D44" s="143">
        <f t="shared" si="7"/>
        <v>20971</v>
      </c>
      <c r="E44" s="62"/>
      <c r="F44" s="98">
        <v>150</v>
      </c>
      <c r="G44" s="130"/>
      <c r="H44" s="36"/>
      <c r="I44" s="14">
        <v>610</v>
      </c>
      <c r="J44" s="75"/>
      <c r="K44" s="83">
        <v>5211</v>
      </c>
      <c r="L44" s="26">
        <v>5000</v>
      </c>
      <c r="M44" s="36">
        <v>0.55</v>
      </c>
      <c r="N44" s="26">
        <v>10000</v>
      </c>
      <c r="O44" s="9"/>
      <c r="P44" s="2"/>
      <c r="Q44" s="2"/>
      <c r="R44" s="2"/>
      <c r="S44" s="2"/>
      <c r="T44" s="14"/>
      <c r="U44" s="51"/>
    </row>
    <row r="45" spans="1:21" s="27" customFormat="1" ht="12">
      <c r="A45" s="62" t="s">
        <v>50</v>
      </c>
      <c r="B45" s="44" t="s">
        <v>79</v>
      </c>
      <c r="C45" s="97">
        <f t="shared" si="8"/>
        <v>0</v>
      </c>
      <c r="D45" s="143">
        <f t="shared" si="7"/>
        <v>10044</v>
      </c>
      <c r="E45" s="62"/>
      <c r="F45" s="26"/>
      <c r="G45" s="83"/>
      <c r="H45" s="36"/>
      <c r="I45" s="14"/>
      <c r="J45" s="75"/>
      <c r="K45" s="83">
        <v>44</v>
      </c>
      <c r="L45" s="26">
        <v>10000</v>
      </c>
      <c r="M45" s="36"/>
      <c r="N45" s="26"/>
      <c r="O45" s="9"/>
      <c r="P45" s="2"/>
      <c r="Q45" s="2"/>
      <c r="R45" s="2"/>
      <c r="S45" s="2"/>
      <c r="T45" s="14"/>
      <c r="U45" s="51"/>
    </row>
    <row r="46" spans="1:21" s="27" customFormat="1" ht="12">
      <c r="A46" s="62" t="s">
        <v>51</v>
      </c>
      <c r="B46" s="44" t="s">
        <v>80</v>
      </c>
      <c r="C46" s="97">
        <f t="shared" si="8"/>
        <v>0.802</v>
      </c>
      <c r="D46" s="143">
        <f t="shared" si="7"/>
        <v>10372</v>
      </c>
      <c r="E46" s="62"/>
      <c r="F46" s="26"/>
      <c r="G46" s="83"/>
      <c r="H46" s="36"/>
      <c r="I46" s="14"/>
      <c r="J46" s="75">
        <v>0.802</v>
      </c>
      <c r="K46" s="83">
        <v>372</v>
      </c>
      <c r="L46" s="26">
        <v>10000</v>
      </c>
      <c r="M46" s="36"/>
      <c r="N46" s="26"/>
      <c r="O46" s="9"/>
      <c r="P46" s="2"/>
      <c r="Q46" s="2"/>
      <c r="R46" s="2"/>
      <c r="S46" s="2"/>
      <c r="T46" s="14"/>
      <c r="U46" s="51"/>
    </row>
    <row r="47" spans="1:21" s="27" customFormat="1" ht="12">
      <c r="A47" s="62" t="s">
        <v>52</v>
      </c>
      <c r="B47" s="44" t="s">
        <v>21</v>
      </c>
      <c r="C47" s="97">
        <f t="shared" si="8"/>
        <v>0.7</v>
      </c>
      <c r="D47" s="143">
        <f t="shared" si="7"/>
        <v>10500</v>
      </c>
      <c r="E47" s="62"/>
      <c r="F47" s="26"/>
      <c r="G47" s="83"/>
      <c r="H47" s="36"/>
      <c r="I47" s="14"/>
      <c r="J47" s="75"/>
      <c r="K47" s="83"/>
      <c r="L47" s="26"/>
      <c r="M47" s="36">
        <v>0.7</v>
      </c>
      <c r="N47" s="26">
        <v>10500</v>
      </c>
      <c r="O47" s="9"/>
      <c r="P47" s="2"/>
      <c r="Q47" s="2"/>
      <c r="R47" s="2"/>
      <c r="S47" s="2"/>
      <c r="T47" s="14"/>
      <c r="U47" s="51"/>
    </row>
    <row r="48" spans="1:21" s="27" customFormat="1" ht="12">
      <c r="A48" s="62" t="s">
        <v>53</v>
      </c>
      <c r="B48" s="44" t="s">
        <v>22</v>
      </c>
      <c r="C48" s="97">
        <f t="shared" si="8"/>
        <v>0.48</v>
      </c>
      <c r="D48" s="143">
        <f t="shared" si="7"/>
        <v>6000</v>
      </c>
      <c r="E48" s="62"/>
      <c r="F48" s="26"/>
      <c r="G48" s="83"/>
      <c r="H48" s="36"/>
      <c r="I48" s="14"/>
      <c r="J48" s="75"/>
      <c r="K48" s="83"/>
      <c r="L48" s="26"/>
      <c r="M48" s="36">
        <v>0.48</v>
      </c>
      <c r="N48" s="26">
        <v>6000</v>
      </c>
      <c r="O48" s="9"/>
      <c r="P48" s="2"/>
      <c r="Q48" s="2"/>
      <c r="R48" s="2"/>
      <c r="S48" s="2"/>
      <c r="T48" s="14"/>
      <c r="U48" s="51"/>
    </row>
    <row r="49" spans="1:21" s="27" customFormat="1" ht="12.75" thickBot="1">
      <c r="A49" s="160" t="s">
        <v>95</v>
      </c>
      <c r="B49" s="46" t="s">
        <v>24</v>
      </c>
      <c r="C49" s="113">
        <f t="shared" si="8"/>
        <v>0.28</v>
      </c>
      <c r="D49" s="143">
        <f t="shared" si="7"/>
        <v>10000</v>
      </c>
      <c r="E49" s="63"/>
      <c r="F49" s="70"/>
      <c r="G49" s="85"/>
      <c r="H49" s="37"/>
      <c r="I49" s="31"/>
      <c r="J49" s="156"/>
      <c r="K49" s="85"/>
      <c r="L49" s="70"/>
      <c r="M49" s="37">
        <v>0.28</v>
      </c>
      <c r="N49" s="70">
        <v>10000</v>
      </c>
      <c r="O49" s="67"/>
      <c r="P49" s="29"/>
      <c r="Q49" s="29"/>
      <c r="R49" s="29"/>
      <c r="S49" s="29"/>
      <c r="T49" s="31"/>
      <c r="U49" s="114"/>
    </row>
    <row r="50" spans="1:21" s="4" customFormat="1" ht="12.75" thickBot="1">
      <c r="A50" s="134"/>
      <c r="B50" s="139" t="s">
        <v>27</v>
      </c>
      <c r="C50" s="133">
        <f>C49+C48+C47+C46+C45+C44+C43+C42+C41+C40+C39+C38+C37+C36+C35+C32+C28+C25</f>
        <v>11.991999999999999</v>
      </c>
      <c r="D50" s="115">
        <f aca="true" t="shared" si="9" ref="C50:J50">D49+D48+D47+D46+D45+D44+D43+D42+D41+D40+D39+D38+D37+D36+D35+D32+D28+D25</f>
        <v>376230</v>
      </c>
      <c r="E50" s="133">
        <f t="shared" si="9"/>
        <v>0.26</v>
      </c>
      <c r="F50" s="115">
        <f t="shared" si="9"/>
        <v>34970</v>
      </c>
      <c r="G50" s="131">
        <f t="shared" si="9"/>
        <v>0</v>
      </c>
      <c r="H50" s="124">
        <f t="shared" si="9"/>
        <v>0</v>
      </c>
      <c r="I50" s="118">
        <f t="shared" si="9"/>
        <v>3615</v>
      </c>
      <c r="J50" s="133">
        <f t="shared" si="9"/>
        <v>3.599</v>
      </c>
      <c r="K50" s="115">
        <f>K49+K48+K47+K46+K45+K44+K43+K42+K41+K40+K39+K38+K37+K36+K35+K32+K28+K25</f>
        <v>32045</v>
      </c>
      <c r="L50" s="115">
        <f>L49+L48+L47+L46+L45+L44+L43+L42+L41+L40+L39+L38+L37+L36+L35+L32+L28+L25</f>
        <v>118000</v>
      </c>
      <c r="M50" s="133">
        <f>M49+M48+M47+M46+M45+M44+M43+M42+M41+M40+M39+M38+M37+M36+M35+M32+M28+M25</f>
        <v>6.732999999999999</v>
      </c>
      <c r="N50" s="115">
        <f>N49+N48+N47+N46+N45+N44+N43+N42+N41+N40+N39+N38+N37+N36+N35+N32+N28+N25</f>
        <v>187600</v>
      </c>
      <c r="O50" s="104">
        <f aca="true" t="shared" si="10" ref="O50:T50">SUM(O25:O49)</f>
        <v>0</v>
      </c>
      <c r="P50" s="102">
        <f t="shared" si="10"/>
        <v>0</v>
      </c>
      <c r="Q50" s="102">
        <f t="shared" si="10"/>
        <v>0</v>
      </c>
      <c r="R50" s="102">
        <f t="shared" si="10"/>
        <v>0</v>
      </c>
      <c r="S50" s="102">
        <f t="shared" si="10"/>
        <v>0</v>
      </c>
      <c r="T50" s="105">
        <f t="shared" si="10"/>
        <v>0</v>
      </c>
      <c r="U50" s="106"/>
    </row>
    <row r="51" spans="1:21" ht="13.5" thickBot="1">
      <c r="A51" s="135"/>
      <c r="B51" s="140"/>
      <c r="C51" s="128"/>
      <c r="D51" s="129"/>
      <c r="E51" s="128"/>
      <c r="F51" s="129"/>
      <c r="G51" s="12"/>
      <c r="H51" s="12"/>
      <c r="I51" s="12"/>
      <c r="J51" s="159"/>
      <c r="K51" s="12"/>
      <c r="L51" s="129"/>
      <c r="M51" s="128"/>
      <c r="N51" s="129"/>
      <c r="O51" s="12"/>
      <c r="P51" s="12"/>
      <c r="Q51" s="12"/>
      <c r="R51" s="12"/>
      <c r="S51" s="12"/>
      <c r="T51" s="12"/>
      <c r="U51" s="48"/>
    </row>
    <row r="52" spans="1:21" ht="13.5" thickBot="1">
      <c r="A52" s="136"/>
      <c r="B52" s="141" t="s">
        <v>30</v>
      </c>
      <c r="C52" s="74">
        <f>C50+C23</f>
        <v>18.514</v>
      </c>
      <c r="D52" s="73">
        <f aca="true" t="shared" si="11" ref="C52:H52">D50+D23</f>
        <v>674180</v>
      </c>
      <c r="E52" s="72">
        <f t="shared" si="11"/>
        <v>0.26</v>
      </c>
      <c r="F52" s="73">
        <f t="shared" si="11"/>
        <v>91282</v>
      </c>
      <c r="G52" s="132">
        <f t="shared" si="11"/>
        <v>0</v>
      </c>
      <c r="H52" s="40">
        <f t="shared" si="11"/>
        <v>0</v>
      </c>
      <c r="I52" s="127">
        <f>I23+I50</f>
        <v>26798</v>
      </c>
      <c r="J52" s="74">
        <f>J50+J23</f>
        <v>6.985</v>
      </c>
      <c r="K52" s="73">
        <f>K50+K23</f>
        <v>75000</v>
      </c>
      <c r="L52" s="73">
        <f>L50+L23</f>
        <v>207500</v>
      </c>
      <c r="M52" s="40">
        <f>M50+M23</f>
        <v>8.832999999999998</v>
      </c>
      <c r="N52" s="73">
        <f>N50+N23</f>
        <v>273600</v>
      </c>
      <c r="O52" s="13"/>
      <c r="P52" s="13"/>
      <c r="Q52" s="13"/>
      <c r="R52" s="13"/>
      <c r="S52" s="13"/>
      <c r="T52" s="13"/>
      <c r="U52" s="56"/>
    </row>
  </sheetData>
  <mergeCells count="18">
    <mergeCell ref="B9:T9"/>
    <mergeCell ref="B24:T24"/>
    <mergeCell ref="U6:U8"/>
    <mergeCell ref="C7:C8"/>
    <mergeCell ref="D7:D8"/>
    <mergeCell ref="E7:G7"/>
    <mergeCell ref="J7:L7"/>
    <mergeCell ref="M7:N7"/>
    <mergeCell ref="O7:P7"/>
    <mergeCell ref="Q7:R7"/>
    <mergeCell ref="S7:T7"/>
    <mergeCell ref="B3:N3"/>
    <mergeCell ref="A4:N4"/>
    <mergeCell ref="A6:A8"/>
    <mergeCell ref="B6:B8"/>
    <mergeCell ref="C6:D6"/>
    <mergeCell ref="E6:T6"/>
    <mergeCell ref="H7:I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San-Prof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uplan1</dc:creator>
  <cp:keywords/>
  <dc:description/>
  <cp:lastModifiedBy>Titova_EV</cp:lastModifiedBy>
  <cp:lastPrinted>2010-02-09T04:05:35Z</cp:lastPrinted>
  <dcterms:created xsi:type="dcterms:W3CDTF">2008-07-30T08:56:01Z</dcterms:created>
  <dcterms:modified xsi:type="dcterms:W3CDTF">2010-02-09T04:06:30Z</dcterms:modified>
  <cp:category/>
  <cp:version/>
  <cp:contentType/>
  <cp:contentStatus/>
</cp:coreProperties>
</file>